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23715" windowHeight="8955" activeTab="1"/>
  </bookViews>
  <sheets>
    <sheet name="Sheet1" sheetId="4" r:id="rId1"/>
    <sheet name="Sheet2" sheetId="5" r:id="rId2"/>
  </sheets>
  <definedNames>
    <definedName name="Standard_P5_Analog_Switcher">Sheet1!#REF!</definedName>
  </definedNames>
  <calcPr calcId="124519"/>
</workbook>
</file>

<file path=xl/calcChain.xml><?xml version="1.0" encoding="utf-8"?>
<calcChain xmlns="http://schemas.openxmlformats.org/spreadsheetml/2006/main">
  <c r="D17" i="5"/>
  <c r="D7"/>
  <c r="D2"/>
  <c r="D14"/>
  <c r="D13"/>
  <c r="D12"/>
  <c r="D6"/>
  <c r="D5"/>
  <c r="D4"/>
  <c r="D3"/>
  <c r="J150" i="4"/>
  <c r="P155"/>
  <c r="J154"/>
  <c r="J153"/>
  <c r="J152"/>
  <c r="J151"/>
  <c r="P131"/>
  <c r="O131"/>
  <c r="N131"/>
  <c r="J130"/>
  <c r="J129"/>
  <c r="J128"/>
  <c r="J127"/>
  <c r="P108"/>
  <c r="O108"/>
  <c r="N108"/>
  <c r="J107"/>
  <c r="J106"/>
  <c r="J105"/>
  <c r="J104"/>
  <c r="P85"/>
  <c r="O85"/>
  <c r="N85"/>
  <c r="J84"/>
  <c r="J83"/>
  <c r="J82"/>
  <c r="J81"/>
  <c r="J85" s="1"/>
  <c r="P39"/>
  <c r="O39"/>
  <c r="N39"/>
  <c r="J38"/>
  <c r="J37"/>
  <c r="J36"/>
  <c r="J35"/>
  <c r="P62"/>
  <c r="O62"/>
  <c r="N62"/>
  <c r="J61"/>
  <c r="J60"/>
  <c r="J59"/>
  <c r="J58"/>
  <c r="P16"/>
  <c r="O16"/>
  <c r="N16"/>
  <c r="J15"/>
  <c r="J14"/>
  <c r="J13"/>
  <c r="J12"/>
  <c r="D15" i="5" l="1"/>
  <c r="D16" s="1"/>
  <c r="J155" i="4"/>
  <c r="R155" s="1"/>
  <c r="Q16"/>
  <c r="Q131"/>
  <c r="Q108"/>
  <c r="J16"/>
  <c r="R16" s="1"/>
  <c r="S16" s="1"/>
  <c r="J131"/>
  <c r="J108"/>
  <c r="J62"/>
  <c r="J39"/>
  <c r="Q85"/>
  <c r="R85" s="1"/>
  <c r="S85" s="1"/>
  <c r="Q39"/>
  <c r="R39" s="1"/>
  <c r="S39" s="1"/>
  <c r="Q62"/>
  <c r="S155" l="1"/>
  <c r="R131"/>
  <c r="S131" s="1"/>
  <c r="R108"/>
  <c r="S108" s="1"/>
  <c r="R62"/>
  <c r="S62" s="1"/>
</calcChain>
</file>

<file path=xl/sharedStrings.xml><?xml version="1.0" encoding="utf-8"?>
<sst xmlns="http://schemas.openxmlformats.org/spreadsheetml/2006/main" count="267" uniqueCount="64">
  <si>
    <t>Ahr</t>
  </si>
  <si>
    <t>Days</t>
  </si>
  <si>
    <t>Years</t>
  </si>
  <si>
    <t>Open</t>
  </si>
  <si>
    <t>Close</t>
  </si>
  <si>
    <t>Reads</t>
  </si>
  <si>
    <t>W/S</t>
  </si>
  <si>
    <t>Ahr/Y</t>
  </si>
  <si>
    <t>Amps</t>
  </si>
  <si>
    <t>Model</t>
  </si>
  <si>
    <t>CPU</t>
  </si>
  <si>
    <t>Z8S180</t>
  </si>
  <si>
    <t>Clock</t>
  </si>
  <si>
    <t>Timebase</t>
  </si>
  <si>
    <t>DS1386</t>
  </si>
  <si>
    <t>RTC</t>
  </si>
  <si>
    <t>2 Secs</t>
  </si>
  <si>
    <t>7.32 MHz</t>
  </si>
  <si>
    <t>Baud Rate</t>
  </si>
  <si>
    <t>115.2 K</t>
  </si>
  <si>
    <t>Future Start Max</t>
  </si>
  <si>
    <t>24 Hr</t>
  </si>
  <si>
    <t>DS1553</t>
  </si>
  <si>
    <t>30 Day</t>
  </si>
  <si>
    <t>Secs</t>
  </si>
  <si>
    <t>N/A</t>
  </si>
  <si>
    <t>NSC800N</t>
  </si>
  <si>
    <t>P5 Switcher</t>
  </si>
  <si>
    <t>3.07 MHz</t>
  </si>
  <si>
    <t>5 Secs</t>
  </si>
  <si>
    <t>3 Days</t>
  </si>
  <si>
    <t>Case 1. Typical Analog P5 Plunger Lift with 3 Pressure Transmitters, DS1386 RTC</t>
  </si>
  <si>
    <t>Case 2. Typical Digital ZDL5 Plunger Lift with 3 Keller-Digital Pressure Transmitters, DS1386 RTC</t>
  </si>
  <si>
    <t>Case 3. Typical Analog P5 Intermitter with 3 Pressure Transmitters, DS1386 RTC</t>
  </si>
  <si>
    <t>Case 5. Typical Digital CDi3.FTe Intermitter with 3 Keller-Digital Pressure Transmitters, DS1386 RTC</t>
  </si>
  <si>
    <t>Battery (Ahr)</t>
  </si>
  <si>
    <t>Case 6. Typical Digital CDi3.FTe Intermitter with 3 Keller-Digital Pressure Transmitters, DS1553/DS1554 RTC</t>
  </si>
  <si>
    <t>Case 4. Typical Digital ZDL5 Intermitter with 3 Keller-Digital Pressure Transmitters, DS1386 RTC</t>
  </si>
  <si>
    <t>Interval(m)</t>
  </si>
  <si>
    <t>Cycle(m)</t>
  </si>
  <si>
    <t>Board</t>
  </si>
  <si>
    <t>CDi-1(PDL5)</t>
  </si>
  <si>
    <t>CDi3.FTe</t>
  </si>
  <si>
    <t>Board Power</t>
  </si>
  <si>
    <t>Power to TRs</t>
  </si>
  <si>
    <t>Open Power</t>
  </si>
  <si>
    <t>Close Power</t>
  </si>
  <si>
    <t>Board Power:</t>
  </si>
  <si>
    <t>Power to TRs:</t>
  </si>
  <si>
    <t>Power Consumption Comparison for PDL5, ZDL5, CDi3 Plunger Lifts and Intermitters</t>
  </si>
  <si>
    <t>Calculates the  total power in AmpHours drawn from the battery, current times duration of the total "on" period. In the Case 1 example below, the board draws 53mA for 5.96 seconds.</t>
  </si>
  <si>
    <t>Calculates as above, but this is the power drawn by the pressure transmitters, analog transmitters consume 12mA each, digital ones 4mA each.</t>
  </si>
  <si>
    <t>Open Power:</t>
  </si>
  <si>
    <t>Close Power:</t>
  </si>
  <si>
    <t>As above, but this is the power drawn by the "open" action to latch the solenoid. Usually 2.4 Amps for 25 mS</t>
  </si>
  <si>
    <t>As above, but this is the power drawn by the "close" action to latch the solenoid. Usually 1.2 Amps for 42 mS</t>
  </si>
  <si>
    <t>Battery (Ahr):</t>
  </si>
  <si>
    <t>The battery capacity in AmpHours</t>
  </si>
  <si>
    <t>W/S and Reads:</t>
  </si>
  <si>
    <t>W/S is the number of wakeups/shutdowns. The "Reads" number is higher because of the extra read, 6 seconds after open.</t>
  </si>
  <si>
    <t>CDi3.P7</t>
  </si>
  <si>
    <t>Years:</t>
  </si>
  <si>
    <t>The approx. number of years of operation based on the AmpHours per year, Ahr/Y, consumption. Does not calculate self-discharge, around 5%/month for lead acid, 2% for NiMH</t>
  </si>
  <si>
    <t>Sleep Power</t>
  </si>
</sst>
</file>

<file path=xl/styles.xml><?xml version="1.0" encoding="utf-8"?>
<styleSheet xmlns="http://schemas.openxmlformats.org/spreadsheetml/2006/main">
  <numFmts count="2">
    <numFmt numFmtId="164" formatCode="0.00000000"/>
    <numFmt numFmtId="165" formatCode="0.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165" fontId="0" fillId="0" borderId="0" xfId="0" applyNumberFormat="1"/>
    <xf numFmtId="165" fontId="0" fillId="0" borderId="0" xfId="0" applyNumberFormat="1" applyAlignment="1">
      <alignment horizontal="center"/>
    </xf>
    <xf numFmtId="0" fontId="19" fillId="0" borderId="0" xfId="0" applyFont="1"/>
    <xf numFmtId="0" fontId="0" fillId="0" borderId="0" xfId="0" applyBorder="1" applyAlignment="1"/>
    <xf numFmtId="2" fontId="0" fillId="0" borderId="0" xfId="0" applyNumberFormat="1" applyAlignment="1">
      <alignment horizontal="center"/>
    </xf>
    <xf numFmtId="2" fontId="18" fillId="0" borderId="0" xfId="0" applyNumberFormat="1" applyFont="1"/>
    <xf numFmtId="2" fontId="0" fillId="0" borderId="0" xfId="0" applyNumberFormat="1" applyBorder="1" applyAlignment="1"/>
    <xf numFmtId="165" fontId="18" fillId="0" borderId="0" xfId="0" applyNumberFormat="1" applyFont="1"/>
    <xf numFmtId="0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13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20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102</xdr:row>
      <xdr:rowOff>28575</xdr:rowOff>
    </xdr:from>
    <xdr:to>
      <xdr:col>5</xdr:col>
      <xdr:colOff>1866900</xdr:colOff>
      <xdr:row>121</xdr:row>
      <xdr:rowOff>123825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17364075"/>
          <a:ext cx="4876800" cy="3810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38100</xdr:colOff>
      <xdr:row>10</xdr:row>
      <xdr:rowOff>28575</xdr:rowOff>
    </xdr:from>
    <xdr:to>
      <xdr:col>5</xdr:col>
      <xdr:colOff>1866900</xdr:colOff>
      <xdr:row>29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219075"/>
          <a:ext cx="4876800" cy="3810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11</xdr:col>
      <xdr:colOff>409575</xdr:colOff>
      <xdr:row>17</xdr:row>
      <xdr:rowOff>19050</xdr:rowOff>
    </xdr:from>
    <xdr:to>
      <xdr:col>17</xdr:col>
      <xdr:colOff>133350</xdr:colOff>
      <xdr:row>29</xdr:row>
      <xdr:rowOff>19050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77200" y="1590675"/>
          <a:ext cx="2381250" cy="2333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11</xdr:col>
      <xdr:colOff>390525</xdr:colOff>
      <xdr:row>63</xdr:row>
      <xdr:rowOff>9525</xdr:rowOff>
    </xdr:from>
    <xdr:to>
      <xdr:col>17</xdr:col>
      <xdr:colOff>114300</xdr:colOff>
      <xdr:row>75</xdr:row>
      <xdr:rowOff>9525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58150" y="10153650"/>
          <a:ext cx="2381250" cy="2333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28575</xdr:colOff>
      <xdr:row>33</xdr:row>
      <xdr:rowOff>28575</xdr:rowOff>
    </xdr:from>
    <xdr:to>
      <xdr:col>5</xdr:col>
      <xdr:colOff>1857375</xdr:colOff>
      <xdr:row>52</xdr:row>
      <xdr:rowOff>123825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8575" y="4505325"/>
          <a:ext cx="4876800" cy="3810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28575</xdr:colOff>
      <xdr:row>56</xdr:row>
      <xdr:rowOff>38100</xdr:rowOff>
    </xdr:from>
    <xdr:to>
      <xdr:col>5</xdr:col>
      <xdr:colOff>1857375</xdr:colOff>
      <xdr:row>75</xdr:row>
      <xdr:rowOff>133350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8575" y="8801100"/>
          <a:ext cx="4876800" cy="3810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38100</xdr:colOff>
      <xdr:row>125</xdr:row>
      <xdr:rowOff>38100</xdr:rowOff>
    </xdr:from>
    <xdr:to>
      <xdr:col>5</xdr:col>
      <xdr:colOff>1866900</xdr:colOff>
      <xdr:row>144</xdr:row>
      <xdr:rowOff>133350</xdr:rowOff>
    </xdr:to>
    <xdr:pic>
      <xdr:nvPicPr>
        <xdr:cNvPr id="103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8100" y="21659850"/>
          <a:ext cx="4876800" cy="3810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38100</xdr:colOff>
      <xdr:row>79</xdr:row>
      <xdr:rowOff>28575</xdr:rowOff>
    </xdr:from>
    <xdr:to>
      <xdr:col>5</xdr:col>
      <xdr:colOff>1866900</xdr:colOff>
      <xdr:row>98</xdr:row>
      <xdr:rowOff>123825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8100" y="13077825"/>
          <a:ext cx="4876800" cy="3810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12</xdr:col>
      <xdr:colOff>57150</xdr:colOff>
      <xdr:row>109</xdr:row>
      <xdr:rowOff>19050</xdr:rowOff>
    </xdr:from>
    <xdr:to>
      <xdr:col>17</xdr:col>
      <xdr:colOff>361950</xdr:colOff>
      <xdr:row>121</xdr:row>
      <xdr:rowOff>66675</xdr:rowOff>
    </xdr:to>
    <xdr:pic>
      <xdr:nvPicPr>
        <xdr:cNvPr id="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8191500" y="18735675"/>
          <a:ext cx="2381250" cy="2381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12</xdr:col>
      <xdr:colOff>57150</xdr:colOff>
      <xdr:row>132</xdr:row>
      <xdr:rowOff>9525</xdr:rowOff>
    </xdr:from>
    <xdr:to>
      <xdr:col>17</xdr:col>
      <xdr:colOff>361950</xdr:colOff>
      <xdr:row>144</xdr:row>
      <xdr:rowOff>57150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8191500" y="23012400"/>
          <a:ext cx="2381250" cy="2381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11</xdr:col>
      <xdr:colOff>466725</xdr:colOff>
      <xdr:row>86</xdr:row>
      <xdr:rowOff>76200</xdr:rowOff>
    </xdr:from>
    <xdr:to>
      <xdr:col>17</xdr:col>
      <xdr:colOff>190500</xdr:colOff>
      <xdr:row>99</xdr:row>
      <xdr:rowOff>9525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667750" y="16868775"/>
          <a:ext cx="2381250" cy="24574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11</xdr:col>
      <xdr:colOff>561975</xdr:colOff>
      <xdr:row>40</xdr:row>
      <xdr:rowOff>19050</xdr:rowOff>
    </xdr:from>
    <xdr:to>
      <xdr:col>17</xdr:col>
      <xdr:colOff>285750</xdr:colOff>
      <xdr:row>52</xdr:row>
      <xdr:rowOff>142875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763000" y="7858125"/>
          <a:ext cx="2381250" cy="24574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64"/>
  <sheetViews>
    <sheetView topLeftCell="A98" workbookViewId="0">
      <selection activeCell="G103" sqref="G103:S108"/>
    </sheetView>
  </sheetViews>
  <sheetFormatPr defaultRowHeight="15"/>
  <cols>
    <col min="1" max="1" width="9.140625" customWidth="1"/>
    <col min="6" max="6" width="28.7109375" customWidth="1"/>
    <col min="7" max="7" width="13" customWidth="1"/>
    <col min="8" max="8" width="6.7109375" customWidth="1"/>
    <col min="9" max="9" width="7" customWidth="1"/>
    <col min="10" max="10" width="11.140625" style="4" customWidth="1"/>
    <col min="11" max="11" width="10.7109375" customWidth="1"/>
    <col min="12" max="12" width="8.7109375" customWidth="1"/>
    <col min="13" max="13" width="5.28515625" customWidth="1"/>
    <col min="14" max="15" width="6.7109375" customWidth="1"/>
    <col min="16" max="16" width="6.140625" customWidth="1"/>
    <col min="17" max="17" width="6.28515625" customWidth="1"/>
    <col min="18" max="18" width="6.140625" style="1" customWidth="1"/>
    <col min="19" max="19" width="6.42578125" style="5" customWidth="1"/>
  </cols>
  <sheetData>
    <row r="1" spans="1:20" ht="21">
      <c r="A1" s="27" t="s">
        <v>49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1:20">
      <c r="A2" s="26" t="s">
        <v>47</v>
      </c>
      <c r="B2" s="26"/>
      <c r="C2" s="16" t="s">
        <v>50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20">
      <c r="A3" s="26" t="s">
        <v>48</v>
      </c>
      <c r="B3" s="26"/>
      <c r="C3" s="26" t="s">
        <v>51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</row>
    <row r="4" spans="1:20">
      <c r="A4" s="26" t="s">
        <v>52</v>
      </c>
      <c r="B4" s="26"/>
      <c r="C4" s="26" t="s">
        <v>54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5" spans="1:20">
      <c r="A5" s="26" t="s">
        <v>53</v>
      </c>
      <c r="B5" s="26"/>
      <c r="C5" s="26" t="s">
        <v>55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20">
      <c r="A6" s="26" t="s">
        <v>56</v>
      </c>
      <c r="B6" s="26"/>
      <c r="C6" s="26" t="s">
        <v>57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20">
      <c r="A7" s="26" t="s">
        <v>58</v>
      </c>
      <c r="B7" s="26"/>
      <c r="C7" s="26" t="s">
        <v>59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</row>
    <row r="8" spans="1:20">
      <c r="A8" s="25" t="s">
        <v>61</v>
      </c>
      <c r="B8" s="25"/>
      <c r="C8" s="25" t="s">
        <v>62</v>
      </c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15"/>
    </row>
    <row r="9" spans="1:20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5"/>
    </row>
    <row r="10" spans="1:20">
      <c r="A10" s="22" t="s">
        <v>31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4"/>
    </row>
    <row r="11" spans="1:20">
      <c r="H11" s="2" t="s">
        <v>8</v>
      </c>
      <c r="I11" s="2" t="s">
        <v>24</v>
      </c>
      <c r="J11" s="3" t="s">
        <v>0</v>
      </c>
      <c r="K11" t="s">
        <v>38</v>
      </c>
      <c r="L11" s="2" t="s">
        <v>39</v>
      </c>
      <c r="M11" s="2" t="s">
        <v>1</v>
      </c>
      <c r="N11" s="2" t="s">
        <v>3</v>
      </c>
      <c r="O11" s="2" t="s">
        <v>4</v>
      </c>
      <c r="P11" s="2" t="s">
        <v>6</v>
      </c>
      <c r="Q11" s="2" t="s">
        <v>5</v>
      </c>
      <c r="R11" s="9" t="s">
        <v>7</v>
      </c>
      <c r="S11" s="6" t="s">
        <v>2</v>
      </c>
    </row>
    <row r="12" spans="1:20">
      <c r="G12" t="s">
        <v>43</v>
      </c>
      <c r="H12">
        <v>5.2999999999999999E-2</v>
      </c>
      <c r="I12">
        <v>5.96</v>
      </c>
      <c r="J12" s="4">
        <f>(H12*I12)/3600</f>
        <v>8.7744444444444442E-5</v>
      </c>
    </row>
    <row r="13" spans="1:20">
      <c r="G13" t="s">
        <v>44</v>
      </c>
      <c r="H13">
        <v>3.5999999999999997E-2</v>
      </c>
      <c r="I13">
        <v>5.1100000000000003</v>
      </c>
      <c r="J13" s="4">
        <f>(H13*I13)/3600</f>
        <v>5.1099999999999995E-5</v>
      </c>
    </row>
    <row r="14" spans="1:20">
      <c r="G14" t="s">
        <v>45</v>
      </c>
      <c r="H14">
        <v>2.4</v>
      </c>
      <c r="I14">
        <v>2.5000000000000001E-2</v>
      </c>
      <c r="J14" s="4">
        <f>(H14*I14)/3600</f>
        <v>1.6666666666666667E-5</v>
      </c>
    </row>
    <row r="15" spans="1:20">
      <c r="G15" t="s">
        <v>46</v>
      </c>
      <c r="H15">
        <v>1.2</v>
      </c>
      <c r="I15">
        <v>4.2000000000000003E-2</v>
      </c>
      <c r="J15" s="4">
        <f>(H15*I15)/3600</f>
        <v>1.4E-5</v>
      </c>
    </row>
    <row r="16" spans="1:20" ht="18.75">
      <c r="G16" t="s">
        <v>35</v>
      </c>
      <c r="H16">
        <v>14</v>
      </c>
      <c r="J16" s="4">
        <f>SUM(J12:J13)</f>
        <v>1.3884444444444444E-4</v>
      </c>
      <c r="K16">
        <v>15</v>
      </c>
      <c r="L16">
        <v>120</v>
      </c>
      <c r="M16">
        <v>365</v>
      </c>
      <c r="N16">
        <f>(1440/L16)*M16</f>
        <v>4380</v>
      </c>
      <c r="O16">
        <f>(1440/L16)*M16</f>
        <v>4380</v>
      </c>
      <c r="P16" s="7">
        <f>(1440/K16)*M16</f>
        <v>35040</v>
      </c>
      <c r="Q16">
        <f>P16+N16</f>
        <v>39420</v>
      </c>
      <c r="R16" s="10">
        <f>(Q16*J16)+(N16*J14)+(O16*J15)</f>
        <v>5.6075680000000006</v>
      </c>
      <c r="S16" s="12">
        <f>H16/R16</f>
        <v>2.4966259883072301</v>
      </c>
    </row>
    <row r="17" spans="7:18">
      <c r="H17" s="8"/>
      <c r="I17" s="8"/>
      <c r="J17" s="8"/>
      <c r="K17" s="8"/>
      <c r="L17" s="8"/>
      <c r="M17" s="8"/>
      <c r="N17" s="8"/>
      <c r="O17" s="8"/>
      <c r="P17" s="8"/>
      <c r="Q17" s="8"/>
      <c r="R17" s="11"/>
    </row>
    <row r="18" spans="7:18">
      <c r="G18" s="21" t="s">
        <v>9</v>
      </c>
      <c r="H18" s="21"/>
      <c r="I18" s="21"/>
      <c r="J18" s="3" t="s">
        <v>27</v>
      </c>
    </row>
    <row r="19" spans="7:18">
      <c r="G19" s="14"/>
      <c r="H19" s="14"/>
      <c r="I19" s="14" t="s">
        <v>40</v>
      </c>
      <c r="J19" s="3" t="s">
        <v>41</v>
      </c>
    </row>
    <row r="20" spans="7:18">
      <c r="G20" s="21" t="s">
        <v>10</v>
      </c>
      <c r="H20" s="21"/>
      <c r="I20" s="21"/>
      <c r="J20" s="3" t="s">
        <v>26</v>
      </c>
    </row>
    <row r="21" spans="7:18" ht="18.75">
      <c r="G21" s="21" t="s">
        <v>12</v>
      </c>
      <c r="H21" s="21"/>
      <c r="I21" s="21"/>
      <c r="J21" s="3" t="s">
        <v>28</v>
      </c>
      <c r="R21" s="10"/>
    </row>
    <row r="22" spans="7:18">
      <c r="G22" s="21" t="s">
        <v>13</v>
      </c>
      <c r="H22" s="21"/>
      <c r="I22" s="21"/>
      <c r="J22" s="3" t="s">
        <v>29</v>
      </c>
    </row>
    <row r="23" spans="7:18">
      <c r="G23" s="21" t="s">
        <v>15</v>
      </c>
      <c r="H23" s="21"/>
      <c r="I23" s="21"/>
      <c r="J23" s="3" t="s">
        <v>14</v>
      </c>
    </row>
    <row r="24" spans="7:18">
      <c r="G24" s="21" t="s">
        <v>18</v>
      </c>
      <c r="H24" s="21"/>
      <c r="I24" s="21"/>
      <c r="J24" s="13">
        <v>9600</v>
      </c>
    </row>
    <row r="25" spans="7:18">
      <c r="G25" s="21" t="s">
        <v>20</v>
      </c>
      <c r="H25" s="21"/>
      <c r="I25" s="21"/>
      <c r="J25" s="3" t="s">
        <v>30</v>
      </c>
    </row>
    <row r="33" spans="1:19">
      <c r="A33" s="22" t="s">
        <v>32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4"/>
    </row>
    <row r="34" spans="1:19">
      <c r="H34" s="2" t="s">
        <v>8</v>
      </c>
      <c r="I34" s="2" t="s">
        <v>24</v>
      </c>
      <c r="J34" s="3" t="s">
        <v>0</v>
      </c>
      <c r="K34" t="s">
        <v>38</v>
      </c>
      <c r="L34" s="2" t="s">
        <v>39</v>
      </c>
      <c r="M34" s="2" t="s">
        <v>1</v>
      </c>
      <c r="N34" s="2" t="s">
        <v>3</v>
      </c>
      <c r="O34" s="2" t="s">
        <v>4</v>
      </c>
      <c r="P34" s="2" t="s">
        <v>6</v>
      </c>
      <c r="Q34" s="2" t="s">
        <v>5</v>
      </c>
      <c r="R34" s="9" t="s">
        <v>7</v>
      </c>
      <c r="S34" s="6" t="s">
        <v>2</v>
      </c>
    </row>
    <row r="35" spans="1:19">
      <c r="G35" t="s">
        <v>43</v>
      </c>
      <c r="H35">
        <v>5.2999999999999999E-2</v>
      </c>
      <c r="I35">
        <v>2.94</v>
      </c>
      <c r="J35" s="4">
        <f>(H35*I35)/3600</f>
        <v>4.3283333333333333E-5</v>
      </c>
    </row>
    <row r="36" spans="1:19">
      <c r="G36" t="s">
        <v>44</v>
      </c>
      <c r="H36">
        <v>1.2E-2</v>
      </c>
      <c r="I36">
        <v>0.86</v>
      </c>
      <c r="J36" s="4">
        <f>(H36*I36)/3600</f>
        <v>2.8666666666666666E-6</v>
      </c>
    </row>
    <row r="37" spans="1:19">
      <c r="G37" t="s">
        <v>45</v>
      </c>
      <c r="H37">
        <v>2.4</v>
      </c>
      <c r="I37">
        <v>2.5000000000000001E-2</v>
      </c>
      <c r="J37" s="4">
        <f>(H37*I37)/3600</f>
        <v>1.6666666666666667E-5</v>
      </c>
    </row>
    <row r="38" spans="1:19">
      <c r="G38" t="s">
        <v>46</v>
      </c>
      <c r="H38">
        <v>1.2</v>
      </c>
      <c r="I38">
        <v>4.2000000000000003E-2</v>
      </c>
      <c r="J38" s="4">
        <f>(H38*I38)/3600</f>
        <v>1.4E-5</v>
      </c>
    </row>
    <row r="39" spans="1:19" ht="18.75">
      <c r="G39" t="s">
        <v>35</v>
      </c>
      <c r="H39">
        <v>14</v>
      </c>
      <c r="J39" s="4">
        <f>SUM(J35:J36)</f>
        <v>4.6149999999999997E-5</v>
      </c>
      <c r="K39">
        <v>15</v>
      </c>
      <c r="L39">
        <v>120</v>
      </c>
      <c r="M39">
        <v>365</v>
      </c>
      <c r="N39">
        <f>(1440/L39)*M39</f>
        <v>4380</v>
      </c>
      <c r="O39">
        <f>(1440/L39)*M39</f>
        <v>4380</v>
      </c>
      <c r="P39" s="7">
        <f>(1440/K39)*M39</f>
        <v>35040</v>
      </c>
      <c r="Q39">
        <f>P39+N39</f>
        <v>39420</v>
      </c>
      <c r="R39" s="10">
        <f>(Q39*J39)+(N39*J37)+(O39*J38)</f>
        <v>1.9535529999999999</v>
      </c>
      <c r="S39" s="12">
        <f>H39/R39</f>
        <v>7.1664295772881514</v>
      </c>
    </row>
    <row r="40" spans="1:19">
      <c r="H40" s="8"/>
      <c r="I40" s="8"/>
      <c r="J40" s="8"/>
      <c r="K40" s="8"/>
      <c r="L40" s="8"/>
      <c r="M40" s="8"/>
      <c r="N40" s="8"/>
      <c r="O40" s="8"/>
      <c r="P40" s="8"/>
      <c r="Q40" s="8"/>
      <c r="R40" s="11"/>
    </row>
    <row r="41" spans="1:19">
      <c r="G41" s="21" t="s">
        <v>9</v>
      </c>
      <c r="H41" s="21"/>
      <c r="I41" s="21"/>
      <c r="J41" s="3" t="s">
        <v>27</v>
      </c>
    </row>
    <row r="42" spans="1:19">
      <c r="G42" s="14"/>
      <c r="H42" s="14"/>
      <c r="I42" s="14" t="s">
        <v>40</v>
      </c>
      <c r="J42" s="3" t="s">
        <v>41</v>
      </c>
    </row>
    <row r="43" spans="1:19">
      <c r="G43" s="21" t="s">
        <v>10</v>
      </c>
      <c r="H43" s="21"/>
      <c r="I43" s="21"/>
      <c r="J43" s="3" t="s">
        <v>26</v>
      </c>
    </row>
    <row r="44" spans="1:19" ht="18.75">
      <c r="G44" s="21" t="s">
        <v>12</v>
      </c>
      <c r="H44" s="21"/>
      <c r="I44" s="21"/>
      <c r="J44" s="3" t="s">
        <v>28</v>
      </c>
      <c r="R44" s="10"/>
    </row>
    <row r="45" spans="1:19">
      <c r="G45" s="21" t="s">
        <v>13</v>
      </c>
      <c r="H45" s="21"/>
      <c r="I45" s="21"/>
      <c r="J45" s="3" t="s">
        <v>16</v>
      </c>
    </row>
    <row r="46" spans="1:19">
      <c r="G46" s="21" t="s">
        <v>15</v>
      </c>
      <c r="H46" s="21"/>
      <c r="I46" s="21"/>
      <c r="J46" s="3" t="s">
        <v>14</v>
      </c>
    </row>
    <row r="47" spans="1:19">
      <c r="G47" s="21" t="s">
        <v>18</v>
      </c>
      <c r="H47" s="21"/>
      <c r="I47" s="21"/>
      <c r="J47" s="13">
        <v>9600</v>
      </c>
    </row>
    <row r="48" spans="1:19">
      <c r="G48" s="21" t="s">
        <v>20</v>
      </c>
      <c r="H48" s="21"/>
      <c r="I48" s="21"/>
      <c r="J48" s="3" t="s">
        <v>21</v>
      </c>
    </row>
    <row r="56" spans="1:19">
      <c r="A56" s="22" t="s">
        <v>33</v>
      </c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4"/>
    </row>
    <row r="57" spans="1:19">
      <c r="H57" s="2" t="s">
        <v>8</v>
      </c>
      <c r="I57" s="2" t="s">
        <v>24</v>
      </c>
      <c r="J57" s="3" t="s">
        <v>0</v>
      </c>
      <c r="K57" t="s">
        <v>38</v>
      </c>
      <c r="L57" s="2" t="s">
        <v>39</v>
      </c>
      <c r="M57" s="2" t="s">
        <v>1</v>
      </c>
      <c r="N57" s="2" t="s">
        <v>3</v>
      </c>
      <c r="O57" s="2" t="s">
        <v>4</v>
      </c>
      <c r="P57" s="2" t="s">
        <v>6</v>
      </c>
      <c r="Q57" s="2" t="s">
        <v>5</v>
      </c>
      <c r="R57" s="9" t="s">
        <v>7</v>
      </c>
      <c r="S57" s="6" t="s">
        <v>2</v>
      </c>
    </row>
    <row r="58" spans="1:19">
      <c r="G58" t="s">
        <v>43</v>
      </c>
      <c r="H58">
        <v>5.2999999999999999E-2</v>
      </c>
      <c r="I58">
        <v>5.96</v>
      </c>
      <c r="J58" s="4">
        <f>(H58*I58)/3600</f>
        <v>8.7744444444444442E-5</v>
      </c>
    </row>
    <row r="59" spans="1:19">
      <c r="G59" t="s">
        <v>44</v>
      </c>
      <c r="H59">
        <v>3.5999999999999997E-2</v>
      </c>
      <c r="I59">
        <v>5.1100000000000003</v>
      </c>
      <c r="J59" s="4">
        <f>(H59*I59)/3600</f>
        <v>5.1099999999999995E-5</v>
      </c>
    </row>
    <row r="60" spans="1:19">
      <c r="G60" t="s">
        <v>45</v>
      </c>
      <c r="H60">
        <v>2.4</v>
      </c>
      <c r="I60">
        <v>2.5000000000000001E-2</v>
      </c>
      <c r="J60" s="4">
        <f>(H60*I60)/3600</f>
        <v>1.6666666666666667E-5</v>
      </c>
    </row>
    <row r="61" spans="1:19">
      <c r="G61" t="s">
        <v>46</v>
      </c>
      <c r="H61">
        <v>1.2</v>
      </c>
      <c r="I61">
        <v>4.2000000000000003E-2</v>
      </c>
      <c r="J61" s="4">
        <f>(H61*I61)/3600</f>
        <v>1.4E-5</v>
      </c>
    </row>
    <row r="62" spans="1:19" ht="18.75">
      <c r="G62" t="s">
        <v>35</v>
      </c>
      <c r="H62">
        <v>14</v>
      </c>
      <c r="J62" s="4">
        <f>SUM(J58:J59)</f>
        <v>1.3884444444444444E-4</v>
      </c>
      <c r="K62">
        <v>30</v>
      </c>
      <c r="L62">
        <v>2160</v>
      </c>
      <c r="M62">
        <v>365</v>
      </c>
      <c r="N62">
        <f>(1440/L62)*M62</f>
        <v>243.33333333333331</v>
      </c>
      <c r="O62">
        <f>(1440/L62)*M62</f>
        <v>243.33333333333331</v>
      </c>
      <c r="P62" s="7">
        <f>(1440/K62)*M62</f>
        <v>17520</v>
      </c>
      <c r="Q62">
        <f>P62+N62</f>
        <v>17763.333333333332</v>
      </c>
      <c r="R62" s="10">
        <f>(Q62*J62)+(N62*J60)+(O62*J61)</f>
        <v>2.47380237037037</v>
      </c>
      <c r="S62" s="12">
        <f>H62/R62</f>
        <v>5.6593041415446468</v>
      </c>
    </row>
    <row r="63" spans="1:19">
      <c r="H63" s="8"/>
      <c r="I63" s="8"/>
      <c r="J63" s="8"/>
      <c r="K63" s="8"/>
      <c r="L63" s="8"/>
      <c r="M63" s="8"/>
      <c r="N63" s="8"/>
      <c r="O63" s="8"/>
      <c r="P63" s="8"/>
      <c r="Q63" s="8"/>
      <c r="R63" s="11"/>
    </row>
    <row r="64" spans="1:19">
      <c r="G64" s="21" t="s">
        <v>9</v>
      </c>
      <c r="H64" s="21"/>
      <c r="I64" s="21"/>
      <c r="J64" s="3" t="s">
        <v>27</v>
      </c>
    </row>
    <row r="65" spans="1:19">
      <c r="G65" s="14"/>
      <c r="H65" s="14"/>
      <c r="I65" s="14" t="s">
        <v>40</v>
      </c>
      <c r="J65" s="3" t="s">
        <v>41</v>
      </c>
    </row>
    <row r="66" spans="1:19">
      <c r="G66" s="21" t="s">
        <v>10</v>
      </c>
      <c r="H66" s="21"/>
      <c r="I66" s="21"/>
      <c r="J66" s="3" t="s">
        <v>26</v>
      </c>
    </row>
    <row r="67" spans="1:19" ht="18.75">
      <c r="G67" s="21" t="s">
        <v>12</v>
      </c>
      <c r="H67" s="21"/>
      <c r="I67" s="21"/>
      <c r="J67" s="3" t="s">
        <v>28</v>
      </c>
      <c r="R67" s="10"/>
    </row>
    <row r="68" spans="1:19">
      <c r="G68" s="21" t="s">
        <v>13</v>
      </c>
      <c r="H68" s="21"/>
      <c r="I68" s="21"/>
      <c r="J68" s="3" t="s">
        <v>29</v>
      </c>
    </row>
    <row r="69" spans="1:19">
      <c r="G69" s="21" t="s">
        <v>15</v>
      </c>
      <c r="H69" s="21"/>
      <c r="I69" s="21"/>
      <c r="J69" s="3" t="s">
        <v>14</v>
      </c>
    </row>
    <row r="70" spans="1:19">
      <c r="G70" s="21" t="s">
        <v>18</v>
      </c>
      <c r="H70" s="21"/>
      <c r="I70" s="21"/>
      <c r="J70" s="13">
        <v>9600</v>
      </c>
    </row>
    <row r="71" spans="1:19">
      <c r="G71" s="21" t="s">
        <v>20</v>
      </c>
      <c r="H71" s="21"/>
      <c r="I71" s="21"/>
      <c r="J71" s="3" t="s">
        <v>30</v>
      </c>
    </row>
    <row r="77" spans="1:19">
      <c r="J77"/>
      <c r="R77"/>
      <c r="S77"/>
    </row>
    <row r="79" spans="1:19">
      <c r="A79" s="22" t="s">
        <v>37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4"/>
    </row>
    <row r="80" spans="1:19">
      <c r="H80" s="2" t="s">
        <v>8</v>
      </c>
      <c r="I80" s="2" t="s">
        <v>24</v>
      </c>
      <c r="J80" s="3" t="s">
        <v>0</v>
      </c>
      <c r="K80" t="s">
        <v>38</v>
      </c>
      <c r="L80" s="2" t="s">
        <v>39</v>
      </c>
      <c r="M80" s="2" t="s">
        <v>1</v>
      </c>
      <c r="N80" s="2" t="s">
        <v>3</v>
      </c>
      <c r="O80" s="2" t="s">
        <v>4</v>
      </c>
      <c r="P80" s="2" t="s">
        <v>6</v>
      </c>
      <c r="Q80" s="2" t="s">
        <v>5</v>
      </c>
      <c r="R80" s="9" t="s">
        <v>7</v>
      </c>
      <c r="S80" s="6" t="s">
        <v>2</v>
      </c>
    </row>
    <row r="81" spans="7:19">
      <c r="G81" t="s">
        <v>43</v>
      </c>
      <c r="H81">
        <v>5.2999999999999999E-2</v>
      </c>
      <c r="I81">
        <v>2.94</v>
      </c>
      <c r="J81" s="4">
        <f>(H81*I81)/3600</f>
        <v>4.3283333333333333E-5</v>
      </c>
    </row>
    <row r="82" spans="7:19">
      <c r="G82" t="s">
        <v>44</v>
      </c>
      <c r="H82">
        <v>1.2E-2</v>
      </c>
      <c r="I82">
        <v>0.86</v>
      </c>
      <c r="J82" s="4">
        <f>(H82*I82)/3600</f>
        <v>2.8666666666666666E-6</v>
      </c>
    </row>
    <row r="83" spans="7:19">
      <c r="G83" t="s">
        <v>45</v>
      </c>
      <c r="H83">
        <v>2.4</v>
      </c>
      <c r="I83">
        <v>2.5000000000000001E-2</v>
      </c>
      <c r="J83" s="4">
        <f>(H83*I83)/3600</f>
        <v>1.6666666666666667E-5</v>
      </c>
    </row>
    <row r="84" spans="7:19">
      <c r="G84" t="s">
        <v>46</v>
      </c>
      <c r="H84">
        <v>1.2</v>
      </c>
      <c r="I84">
        <v>4.2000000000000003E-2</v>
      </c>
      <c r="J84" s="4">
        <f>(H84*I84)/3600</f>
        <v>1.4E-5</v>
      </c>
    </row>
    <row r="85" spans="7:19" ht="18.75">
      <c r="G85" t="s">
        <v>35</v>
      </c>
      <c r="H85">
        <v>14</v>
      </c>
      <c r="J85" s="4">
        <f>SUM(J81:J82)</f>
        <v>4.6149999999999997E-5</v>
      </c>
      <c r="K85">
        <v>30</v>
      </c>
      <c r="L85">
        <v>2160</v>
      </c>
      <c r="M85">
        <v>365</v>
      </c>
      <c r="N85">
        <f>(1440/L85)*M85</f>
        <v>243.33333333333331</v>
      </c>
      <c r="O85">
        <f>(1440/L85)*M85</f>
        <v>243.33333333333331</v>
      </c>
      <c r="P85" s="7">
        <f>(1440/K85)*M85</f>
        <v>17520</v>
      </c>
      <c r="Q85">
        <f>P85+N85</f>
        <v>17763.333333333332</v>
      </c>
      <c r="R85" s="10">
        <f>(Q85*J85)+(N85*J83)+(O85*J84)</f>
        <v>0.82724005555555546</v>
      </c>
      <c r="S85" s="12">
        <f>H85/R85</f>
        <v>16.923745297364647</v>
      </c>
    </row>
    <row r="86" spans="7:19">
      <c r="H86" s="8"/>
      <c r="I86" s="8"/>
      <c r="J86" s="8"/>
      <c r="K86" s="8"/>
      <c r="L86" s="8"/>
      <c r="M86" s="8"/>
      <c r="N86" s="8"/>
      <c r="O86" s="8"/>
      <c r="P86" s="8"/>
      <c r="Q86" s="8"/>
      <c r="R86" s="11"/>
    </row>
    <row r="87" spans="7:19">
      <c r="G87" s="21" t="s">
        <v>9</v>
      </c>
      <c r="H87" s="21"/>
      <c r="I87" s="21"/>
      <c r="J87" s="3" t="s">
        <v>27</v>
      </c>
    </row>
    <row r="88" spans="7:19">
      <c r="G88" s="14"/>
      <c r="H88" s="14"/>
      <c r="I88" s="14" t="s">
        <v>40</v>
      </c>
      <c r="J88" s="3" t="s">
        <v>41</v>
      </c>
    </row>
    <row r="89" spans="7:19">
      <c r="G89" s="21" t="s">
        <v>10</v>
      </c>
      <c r="H89" s="21"/>
      <c r="I89" s="21"/>
      <c r="J89" s="3" t="s">
        <v>26</v>
      </c>
    </row>
    <row r="90" spans="7:19" ht="18.75">
      <c r="G90" s="21" t="s">
        <v>12</v>
      </c>
      <c r="H90" s="21"/>
      <c r="I90" s="21"/>
      <c r="J90" s="3" t="s">
        <v>28</v>
      </c>
      <c r="R90" s="10"/>
    </row>
    <row r="91" spans="7:19">
      <c r="G91" s="21" t="s">
        <v>13</v>
      </c>
      <c r="H91" s="21"/>
      <c r="I91" s="21"/>
      <c r="J91" s="3" t="s">
        <v>16</v>
      </c>
    </row>
    <row r="92" spans="7:19">
      <c r="G92" s="21" t="s">
        <v>15</v>
      </c>
      <c r="H92" s="21"/>
      <c r="I92" s="21"/>
      <c r="J92" s="3" t="s">
        <v>14</v>
      </c>
    </row>
    <row r="93" spans="7:19">
      <c r="G93" s="21" t="s">
        <v>18</v>
      </c>
      <c r="H93" s="21"/>
      <c r="I93" s="21"/>
      <c r="J93" s="13">
        <v>9600</v>
      </c>
    </row>
    <row r="94" spans="7:19">
      <c r="G94" s="21" t="s">
        <v>20</v>
      </c>
      <c r="H94" s="21"/>
      <c r="I94" s="21"/>
      <c r="J94" s="3" t="s">
        <v>21</v>
      </c>
    </row>
    <row r="102" spans="1:19">
      <c r="A102" s="22" t="s">
        <v>34</v>
      </c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4"/>
    </row>
    <row r="103" spans="1:19">
      <c r="H103" s="2" t="s">
        <v>8</v>
      </c>
      <c r="I103" s="2" t="s">
        <v>24</v>
      </c>
      <c r="J103" s="3" t="s">
        <v>0</v>
      </c>
      <c r="K103" t="s">
        <v>38</v>
      </c>
      <c r="L103" s="2" t="s">
        <v>39</v>
      </c>
      <c r="M103" s="2" t="s">
        <v>1</v>
      </c>
      <c r="N103" s="2" t="s">
        <v>3</v>
      </c>
      <c r="O103" s="2" t="s">
        <v>4</v>
      </c>
      <c r="P103" s="2" t="s">
        <v>6</v>
      </c>
      <c r="Q103" s="2" t="s">
        <v>5</v>
      </c>
      <c r="R103" s="9" t="s">
        <v>7</v>
      </c>
      <c r="S103" s="6" t="s">
        <v>2</v>
      </c>
    </row>
    <row r="104" spans="1:19">
      <c r="G104" t="s">
        <v>43</v>
      </c>
      <c r="H104">
        <v>0.06</v>
      </c>
      <c r="I104">
        <v>2.1800000000000002</v>
      </c>
      <c r="J104" s="4">
        <f>(H104*I104)/3600</f>
        <v>3.6333333333333333E-5</v>
      </c>
    </row>
    <row r="105" spans="1:19">
      <c r="G105" t="s">
        <v>44</v>
      </c>
      <c r="H105">
        <v>1.2E-2</v>
      </c>
      <c r="I105">
        <v>0.82</v>
      </c>
      <c r="J105" s="4">
        <f>(H105*I105)/3600</f>
        <v>2.7333333333333331E-6</v>
      </c>
    </row>
    <row r="106" spans="1:19">
      <c r="G106" t="s">
        <v>45</v>
      </c>
      <c r="H106">
        <v>2.4</v>
      </c>
      <c r="I106">
        <v>2.5000000000000001E-2</v>
      </c>
      <c r="J106" s="4">
        <f>(H106*I106)/3600</f>
        <v>1.6666666666666667E-5</v>
      </c>
    </row>
    <row r="107" spans="1:19">
      <c r="G107" t="s">
        <v>46</v>
      </c>
      <c r="H107">
        <v>1.2</v>
      </c>
      <c r="I107">
        <v>4.2000000000000003E-2</v>
      </c>
      <c r="J107" s="4">
        <f>(H107*I107)/3600</f>
        <v>1.4E-5</v>
      </c>
    </row>
    <row r="108" spans="1:19" ht="18.75">
      <c r="G108" t="s">
        <v>35</v>
      </c>
      <c r="H108">
        <v>10</v>
      </c>
      <c r="J108" s="4">
        <f>SUM(J104:J105)</f>
        <v>3.9066666666666663E-5</v>
      </c>
      <c r="K108">
        <v>30</v>
      </c>
      <c r="L108">
        <v>2160</v>
      </c>
      <c r="M108">
        <v>365</v>
      </c>
      <c r="N108">
        <f>(1440/L108)*M108</f>
        <v>243.33333333333331</v>
      </c>
      <c r="O108">
        <f>(1440/L108)*M108</f>
        <v>243.33333333333331</v>
      </c>
      <c r="P108" s="7">
        <f>(1440/K108)*M108</f>
        <v>17520</v>
      </c>
      <c r="Q108">
        <f>P108+N108</f>
        <v>17763.333333333332</v>
      </c>
      <c r="R108" s="10">
        <f>(Q108*J108)+(N108*J106)+(O108*J107)</f>
        <v>0.7014164444444444</v>
      </c>
      <c r="S108" s="12">
        <f>H108/R108</f>
        <v>14.256865631259162</v>
      </c>
    </row>
    <row r="109" spans="1:19"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11"/>
    </row>
    <row r="110" spans="1:19">
      <c r="G110" s="21" t="s">
        <v>9</v>
      </c>
      <c r="H110" s="21"/>
      <c r="I110" s="21"/>
      <c r="J110" s="3" t="s">
        <v>42</v>
      </c>
    </row>
    <row r="111" spans="1:19">
      <c r="G111" s="14"/>
      <c r="H111" s="14"/>
      <c r="I111" s="14" t="s">
        <v>40</v>
      </c>
      <c r="J111" s="3" t="s">
        <v>60</v>
      </c>
    </row>
    <row r="112" spans="1:19">
      <c r="G112" s="21" t="s">
        <v>10</v>
      </c>
      <c r="H112" s="21"/>
      <c r="I112" s="21"/>
      <c r="J112" s="3" t="s">
        <v>11</v>
      </c>
    </row>
    <row r="113" spans="1:19" ht="18.75">
      <c r="G113" s="21" t="s">
        <v>12</v>
      </c>
      <c r="H113" s="21"/>
      <c r="I113" s="21"/>
      <c r="J113" s="3" t="s">
        <v>17</v>
      </c>
      <c r="R113" s="10"/>
    </row>
    <row r="114" spans="1:19">
      <c r="G114" s="21" t="s">
        <v>13</v>
      </c>
      <c r="H114" s="21"/>
      <c r="I114" s="21"/>
      <c r="J114" s="3" t="s">
        <v>16</v>
      </c>
    </row>
    <row r="115" spans="1:19">
      <c r="G115" s="21" t="s">
        <v>15</v>
      </c>
      <c r="H115" s="21"/>
      <c r="I115" s="21"/>
      <c r="J115" s="3" t="s">
        <v>14</v>
      </c>
    </row>
    <row r="116" spans="1:19">
      <c r="G116" s="21" t="s">
        <v>18</v>
      </c>
      <c r="H116" s="21"/>
      <c r="I116" s="21"/>
      <c r="J116" s="3" t="s">
        <v>19</v>
      </c>
    </row>
    <row r="117" spans="1:19">
      <c r="G117" s="21" t="s">
        <v>20</v>
      </c>
      <c r="H117" s="21"/>
      <c r="I117" s="21"/>
      <c r="J117" s="3" t="s">
        <v>21</v>
      </c>
    </row>
    <row r="125" spans="1:19">
      <c r="A125" s="22" t="s">
        <v>36</v>
      </c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4"/>
    </row>
    <row r="126" spans="1:19">
      <c r="H126" s="2" t="s">
        <v>8</v>
      </c>
      <c r="I126" s="2" t="s">
        <v>24</v>
      </c>
      <c r="J126" s="3" t="s">
        <v>0</v>
      </c>
      <c r="K126" t="s">
        <v>38</v>
      </c>
      <c r="L126" s="2" t="s">
        <v>39</v>
      </c>
      <c r="M126" s="2" t="s">
        <v>1</v>
      </c>
      <c r="N126" s="2" t="s">
        <v>3</v>
      </c>
      <c r="O126" s="2" t="s">
        <v>4</v>
      </c>
      <c r="P126" s="2" t="s">
        <v>6</v>
      </c>
      <c r="Q126" s="2" t="s">
        <v>5</v>
      </c>
      <c r="R126" s="9" t="s">
        <v>7</v>
      </c>
      <c r="S126" s="6" t="s">
        <v>2</v>
      </c>
    </row>
    <row r="127" spans="1:19">
      <c r="G127" t="s">
        <v>43</v>
      </c>
      <c r="H127">
        <v>0.06</v>
      </c>
      <c r="I127">
        <v>1.2</v>
      </c>
      <c r="J127" s="4">
        <f>(H127*I127)/3600</f>
        <v>1.9999999999999998E-5</v>
      </c>
    </row>
    <row r="128" spans="1:19">
      <c r="G128" t="s">
        <v>44</v>
      </c>
      <c r="H128">
        <v>1.2E-2</v>
      </c>
      <c r="I128">
        <v>1.04</v>
      </c>
      <c r="J128" s="4">
        <f>(H128*I128)/3600</f>
        <v>3.4666666666666672E-6</v>
      </c>
    </row>
    <row r="129" spans="7:19">
      <c r="G129" t="s">
        <v>45</v>
      </c>
      <c r="H129">
        <v>2.4</v>
      </c>
      <c r="I129">
        <v>2.5000000000000001E-2</v>
      </c>
      <c r="J129" s="4">
        <f>(H129*I129)/3600</f>
        <v>1.6666666666666667E-5</v>
      </c>
    </row>
    <row r="130" spans="7:19">
      <c r="G130" t="s">
        <v>46</v>
      </c>
      <c r="H130">
        <v>1.2</v>
      </c>
      <c r="I130">
        <v>4.2000000000000003E-2</v>
      </c>
      <c r="J130" s="4">
        <f>(H130*I130)/3600</f>
        <v>1.4E-5</v>
      </c>
    </row>
    <row r="131" spans="7:19" ht="18.75">
      <c r="G131" t="s">
        <v>35</v>
      </c>
      <c r="H131">
        <v>10</v>
      </c>
      <c r="J131" s="4">
        <f>SUM(J127:J128)</f>
        <v>2.3466666666666667E-5</v>
      </c>
      <c r="K131">
        <v>30</v>
      </c>
      <c r="L131">
        <v>2160</v>
      </c>
      <c r="M131">
        <v>365</v>
      </c>
      <c r="N131">
        <f>(1440/L131)*M131</f>
        <v>243.33333333333331</v>
      </c>
      <c r="O131">
        <f>(1440/L131)*M131</f>
        <v>243.33333333333331</v>
      </c>
      <c r="P131" s="7">
        <f>(1440/K131)*M131</f>
        <v>17520</v>
      </c>
      <c r="Q131">
        <f>P131+N131</f>
        <v>17763.333333333332</v>
      </c>
      <c r="R131" s="10">
        <f>(Q131*J131)+(N131*J129)+(O131*J130)</f>
        <v>0.42430844444444438</v>
      </c>
      <c r="S131" s="12">
        <f>H131/R131</f>
        <v>23.567760978910524</v>
      </c>
    </row>
    <row r="132" spans="7:19"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11"/>
    </row>
    <row r="133" spans="7:19">
      <c r="G133" s="21" t="s">
        <v>9</v>
      </c>
      <c r="H133" s="21"/>
      <c r="I133" s="21"/>
      <c r="J133" s="3" t="s">
        <v>42</v>
      </c>
    </row>
    <row r="134" spans="7:19">
      <c r="G134" s="14"/>
      <c r="H134" s="14"/>
      <c r="I134" s="14" t="s">
        <v>40</v>
      </c>
      <c r="J134" s="3" t="s">
        <v>60</v>
      </c>
    </row>
    <row r="135" spans="7:19">
      <c r="G135" s="21" t="s">
        <v>10</v>
      </c>
      <c r="H135" s="21"/>
      <c r="I135" s="21"/>
      <c r="J135" s="3" t="s">
        <v>11</v>
      </c>
    </row>
    <row r="136" spans="7:19" ht="18.75">
      <c r="G136" s="21" t="s">
        <v>12</v>
      </c>
      <c r="H136" s="21"/>
      <c r="I136" s="21"/>
      <c r="J136" s="3" t="s">
        <v>17</v>
      </c>
      <c r="R136" s="10"/>
    </row>
    <row r="137" spans="7:19">
      <c r="G137" s="21" t="s">
        <v>13</v>
      </c>
      <c r="H137" s="21"/>
      <c r="I137" s="21"/>
      <c r="J137" s="3" t="s">
        <v>25</v>
      </c>
    </row>
    <row r="138" spans="7:19">
      <c r="G138" s="21" t="s">
        <v>15</v>
      </c>
      <c r="H138" s="21"/>
      <c r="I138" s="21"/>
      <c r="J138" s="3" t="s">
        <v>22</v>
      </c>
    </row>
    <row r="139" spans="7:19">
      <c r="G139" s="21" t="s">
        <v>18</v>
      </c>
      <c r="H139" s="21"/>
      <c r="I139" s="21"/>
      <c r="J139" s="3" t="s">
        <v>19</v>
      </c>
    </row>
    <row r="140" spans="7:19">
      <c r="G140" s="21" t="s">
        <v>20</v>
      </c>
      <c r="H140" s="21"/>
      <c r="I140" s="21"/>
      <c r="J140" s="3" t="s">
        <v>23</v>
      </c>
    </row>
    <row r="148" spans="1:19">
      <c r="A148" s="22" t="s">
        <v>36</v>
      </c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4"/>
    </row>
    <row r="149" spans="1:19">
      <c r="H149" s="18" t="s">
        <v>8</v>
      </c>
      <c r="I149" s="18" t="s">
        <v>24</v>
      </c>
      <c r="J149" s="3" t="s">
        <v>0</v>
      </c>
      <c r="K149" t="s">
        <v>38</v>
      </c>
      <c r="L149" s="18" t="s">
        <v>39</v>
      </c>
      <c r="M149" s="18" t="s">
        <v>1</v>
      </c>
      <c r="N149" s="18" t="s">
        <v>3</v>
      </c>
      <c r="O149" s="18" t="s">
        <v>4</v>
      </c>
      <c r="P149" s="18" t="s">
        <v>6</v>
      </c>
      <c r="Q149" s="18" t="s">
        <v>5</v>
      </c>
      <c r="R149" s="9" t="s">
        <v>7</v>
      </c>
      <c r="S149" s="6" t="s">
        <v>2</v>
      </c>
    </row>
    <row r="150" spans="1:19">
      <c r="G150" t="s">
        <v>63</v>
      </c>
      <c r="H150" s="18">
        <v>5.0000000000000004E-6</v>
      </c>
      <c r="I150" s="18">
        <v>3600</v>
      </c>
      <c r="J150" s="4">
        <f>(H150*I150)/3600</f>
        <v>5.0000000000000004E-6</v>
      </c>
      <c r="L150" s="18"/>
      <c r="M150" s="18"/>
      <c r="N150" s="18"/>
      <c r="O150" s="18"/>
      <c r="P150" s="18"/>
      <c r="Q150" s="18"/>
      <c r="R150" s="9"/>
      <c r="S150" s="6"/>
    </row>
    <row r="151" spans="1:19">
      <c r="G151" t="s">
        <v>43</v>
      </c>
      <c r="H151">
        <v>0.06</v>
      </c>
      <c r="I151">
        <v>2.7</v>
      </c>
      <c r="J151" s="4">
        <f>(H151*I151)/3600</f>
        <v>4.5000000000000003E-5</v>
      </c>
    </row>
    <row r="152" spans="1:19">
      <c r="G152" t="s">
        <v>44</v>
      </c>
      <c r="H152">
        <v>8.0000000000000002E-3</v>
      </c>
      <c r="I152">
        <v>0.75</v>
      </c>
      <c r="J152" s="4">
        <f>(H152*I152)/3600</f>
        <v>1.6666666666666667E-6</v>
      </c>
    </row>
    <row r="153" spans="1:19">
      <c r="G153" t="s">
        <v>45</v>
      </c>
      <c r="H153">
        <v>2.4</v>
      </c>
      <c r="I153">
        <v>0</v>
      </c>
      <c r="J153" s="4">
        <f>(H153*I153)/3600</f>
        <v>0</v>
      </c>
    </row>
    <row r="154" spans="1:19">
      <c r="G154" t="s">
        <v>46</v>
      </c>
      <c r="H154">
        <v>1.2</v>
      </c>
      <c r="I154">
        <v>0</v>
      </c>
      <c r="J154" s="4">
        <f>(H154*I154)/3600</f>
        <v>0</v>
      </c>
    </row>
    <row r="155" spans="1:19" ht="18.75">
      <c r="G155" t="s">
        <v>35</v>
      </c>
      <c r="H155">
        <v>10</v>
      </c>
      <c r="J155" s="4">
        <f>SUM(J150:J152)</f>
        <v>5.1666666666666671E-5</v>
      </c>
      <c r="K155">
        <v>60</v>
      </c>
      <c r="M155">
        <v>365</v>
      </c>
      <c r="P155" s="7">
        <f>(1440/K155)*M155</f>
        <v>8760</v>
      </c>
      <c r="R155" s="10">
        <f>(P155*J155)</f>
        <v>0.45260000000000006</v>
      </c>
      <c r="S155" s="12">
        <f>H155/R155</f>
        <v>22.094564737074677</v>
      </c>
    </row>
    <row r="156" spans="1:19"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11"/>
    </row>
    <row r="157" spans="1:19">
      <c r="G157" s="21" t="s">
        <v>9</v>
      </c>
      <c r="H157" s="21"/>
      <c r="I157" s="21"/>
      <c r="J157" s="3" t="s">
        <v>42</v>
      </c>
    </row>
    <row r="158" spans="1:19">
      <c r="G158" s="19"/>
      <c r="H158" s="19"/>
      <c r="I158" s="19" t="s">
        <v>40</v>
      </c>
      <c r="J158" s="3" t="s">
        <v>60</v>
      </c>
    </row>
    <row r="159" spans="1:19">
      <c r="G159" s="21" t="s">
        <v>10</v>
      </c>
      <c r="H159" s="21"/>
      <c r="I159" s="21"/>
      <c r="J159" s="3" t="s">
        <v>11</v>
      </c>
    </row>
    <row r="160" spans="1:19" ht="18.75">
      <c r="G160" s="21" t="s">
        <v>12</v>
      </c>
      <c r="H160" s="21"/>
      <c r="I160" s="21"/>
      <c r="J160" s="3" t="s">
        <v>17</v>
      </c>
      <c r="R160" s="10"/>
    </row>
    <row r="161" spans="7:10">
      <c r="G161" s="21" t="s">
        <v>13</v>
      </c>
      <c r="H161" s="21"/>
      <c r="I161" s="21"/>
      <c r="J161" s="3" t="s">
        <v>25</v>
      </c>
    </row>
    <row r="162" spans="7:10">
      <c r="G162" s="21" t="s">
        <v>15</v>
      </c>
      <c r="H162" s="21"/>
      <c r="I162" s="21"/>
      <c r="J162" s="3" t="s">
        <v>22</v>
      </c>
    </row>
    <row r="163" spans="7:10">
      <c r="G163" s="21" t="s">
        <v>18</v>
      </c>
      <c r="H163" s="21"/>
      <c r="I163" s="21"/>
      <c r="J163" s="3" t="s">
        <v>19</v>
      </c>
    </row>
    <row r="164" spans="7:10">
      <c r="G164" s="21" t="s">
        <v>20</v>
      </c>
      <c r="H164" s="21"/>
      <c r="I164" s="21"/>
      <c r="J164" s="3" t="s">
        <v>23</v>
      </c>
    </row>
  </sheetData>
  <mergeCells count="70">
    <mergeCell ref="A33:S33"/>
    <mergeCell ref="A79:S79"/>
    <mergeCell ref="A102:S102"/>
    <mergeCell ref="A125:S125"/>
    <mergeCell ref="A10:S10"/>
    <mergeCell ref="A56:S56"/>
    <mergeCell ref="G110:I110"/>
    <mergeCell ref="G112:I112"/>
    <mergeCell ref="G113:I113"/>
    <mergeCell ref="G114:I114"/>
    <mergeCell ref="G115:I115"/>
    <mergeCell ref="G116:I116"/>
    <mergeCell ref="G117:I117"/>
    <mergeCell ref="G64:I64"/>
    <mergeCell ref="G66:I66"/>
    <mergeCell ref="G67:I67"/>
    <mergeCell ref="G133:I133"/>
    <mergeCell ref="G135:I135"/>
    <mergeCell ref="G136:I136"/>
    <mergeCell ref="G137:I137"/>
    <mergeCell ref="G138:I138"/>
    <mergeCell ref="G139:I139"/>
    <mergeCell ref="G140:I140"/>
    <mergeCell ref="G18:I18"/>
    <mergeCell ref="G20:I20"/>
    <mergeCell ref="G21:I21"/>
    <mergeCell ref="G22:I22"/>
    <mergeCell ref="G23:I23"/>
    <mergeCell ref="G24:I24"/>
    <mergeCell ref="G25:I25"/>
    <mergeCell ref="G41:I41"/>
    <mergeCell ref="G43:I43"/>
    <mergeCell ref="G44:I44"/>
    <mergeCell ref="G45:I45"/>
    <mergeCell ref="G46:I46"/>
    <mergeCell ref="G47:I47"/>
    <mergeCell ref="G48:I48"/>
    <mergeCell ref="G68:I68"/>
    <mergeCell ref="G69:I69"/>
    <mergeCell ref="G70:I70"/>
    <mergeCell ref="G71:I71"/>
    <mergeCell ref="G87:I87"/>
    <mergeCell ref="G94:I94"/>
    <mergeCell ref="G89:I89"/>
    <mergeCell ref="G90:I90"/>
    <mergeCell ref="G91:I91"/>
    <mergeCell ref="G92:I92"/>
    <mergeCell ref="G93:I93"/>
    <mergeCell ref="A1:S1"/>
    <mergeCell ref="A2:B2"/>
    <mergeCell ref="A3:B3"/>
    <mergeCell ref="C4:S4"/>
    <mergeCell ref="C3:T3"/>
    <mergeCell ref="A4:B4"/>
    <mergeCell ref="A8:B8"/>
    <mergeCell ref="C8:S8"/>
    <mergeCell ref="A5:B5"/>
    <mergeCell ref="C5:S5"/>
    <mergeCell ref="A6:B6"/>
    <mergeCell ref="A7:B7"/>
    <mergeCell ref="C7:T7"/>
    <mergeCell ref="C6:S6"/>
    <mergeCell ref="G162:I162"/>
    <mergeCell ref="G163:I163"/>
    <mergeCell ref="G164:I164"/>
    <mergeCell ref="A148:S148"/>
    <mergeCell ref="G157:I157"/>
    <mergeCell ref="G159:I159"/>
    <mergeCell ref="G160:I160"/>
    <mergeCell ref="G161:I16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7"/>
  <sheetViews>
    <sheetView tabSelected="1" workbookViewId="0">
      <selection activeCell="D10" sqref="D10"/>
    </sheetView>
  </sheetViews>
  <sheetFormatPr defaultRowHeight="15"/>
  <cols>
    <col min="4" max="4" width="14.5703125" customWidth="1"/>
  </cols>
  <sheetData>
    <row r="1" spans="1:13">
      <c r="B1" s="20" t="s">
        <v>8</v>
      </c>
      <c r="C1" s="20" t="s">
        <v>24</v>
      </c>
      <c r="D1" s="3" t="s">
        <v>0</v>
      </c>
      <c r="F1" s="20"/>
      <c r="G1" s="20"/>
      <c r="H1" s="20"/>
      <c r="I1" s="20"/>
      <c r="J1" s="20"/>
      <c r="K1" s="20"/>
      <c r="L1" s="9"/>
      <c r="M1" s="6"/>
    </row>
    <row r="2" spans="1:13">
      <c r="B2" s="20">
        <v>5.0000000000000004E-6</v>
      </c>
      <c r="C2" s="20">
        <v>3600</v>
      </c>
      <c r="D2" s="4">
        <f>(B2*C2)/3600</f>
        <v>5.0000000000000004E-6</v>
      </c>
      <c r="F2" s="20"/>
      <c r="G2" s="20"/>
      <c r="H2" s="20"/>
      <c r="I2" s="20"/>
      <c r="J2" s="20"/>
      <c r="K2" s="20"/>
      <c r="L2" s="9"/>
      <c r="M2" s="6"/>
    </row>
    <row r="3" spans="1:13">
      <c r="A3" t="s">
        <v>43</v>
      </c>
      <c r="B3">
        <v>0.06</v>
      </c>
      <c r="C3">
        <v>2.1800000000000002</v>
      </c>
      <c r="D3" s="4">
        <f>(B3*C3)/3600</f>
        <v>3.6333333333333333E-5</v>
      </c>
      <c r="L3" s="1"/>
      <c r="M3" s="5"/>
    </row>
    <row r="4" spans="1:13">
      <c r="A4" t="s">
        <v>44</v>
      </c>
      <c r="B4">
        <v>1.2E-2</v>
      </c>
      <c r="C4">
        <v>0.82</v>
      </c>
      <c r="D4" s="4">
        <f>(B4*C4)/3600</f>
        <v>2.7333333333333331E-6</v>
      </c>
      <c r="L4" s="1"/>
      <c r="M4" s="5"/>
    </row>
    <row r="5" spans="1:13">
      <c r="A5" t="s">
        <v>45</v>
      </c>
      <c r="B5">
        <v>2.4</v>
      </c>
      <c r="C5">
        <v>2.5000000000000001E-2</v>
      </c>
      <c r="D5" s="4">
        <f>(B5*C5)/3600</f>
        <v>1.6666666666666667E-5</v>
      </c>
      <c r="L5" s="1"/>
      <c r="M5" s="5"/>
    </row>
    <row r="6" spans="1:13">
      <c r="A6" t="s">
        <v>46</v>
      </c>
      <c r="B6">
        <v>1.2</v>
      </c>
      <c r="C6">
        <v>4.2000000000000003E-2</v>
      </c>
      <c r="D6" s="4">
        <f>(B6*C6)/3600</f>
        <v>1.4E-5</v>
      </c>
      <c r="L6" s="1"/>
      <c r="M6" s="5"/>
    </row>
    <row r="7" spans="1:13">
      <c r="A7" t="s">
        <v>35</v>
      </c>
      <c r="B7">
        <v>10</v>
      </c>
      <c r="D7" s="4">
        <f>SUM(D2:D4)</f>
        <v>4.4066666666666663E-5</v>
      </c>
    </row>
    <row r="9" spans="1:13">
      <c r="A9" s="28" t="s">
        <v>38</v>
      </c>
      <c r="B9" s="28"/>
      <c r="C9" s="28"/>
      <c r="D9">
        <v>30</v>
      </c>
    </row>
    <row r="10" spans="1:13">
      <c r="A10" s="28" t="s">
        <v>39</v>
      </c>
      <c r="B10" s="28"/>
      <c r="C10" s="28"/>
      <c r="D10">
        <v>2160</v>
      </c>
    </row>
    <row r="11" spans="1:13">
      <c r="A11" s="28" t="s">
        <v>1</v>
      </c>
      <c r="B11" s="28"/>
      <c r="C11" s="28"/>
      <c r="D11">
        <v>365</v>
      </c>
    </row>
    <row r="12" spans="1:13">
      <c r="A12" s="28" t="s">
        <v>3</v>
      </c>
      <c r="B12" s="28"/>
      <c r="C12" s="28"/>
      <c r="D12">
        <f>(1440/D10)*D11</f>
        <v>243.33333333333331</v>
      </c>
    </row>
    <row r="13" spans="1:13">
      <c r="A13" s="28" t="s">
        <v>4</v>
      </c>
      <c r="B13" s="28"/>
      <c r="C13" s="28"/>
      <c r="D13">
        <f>(1440/D10)*D11</f>
        <v>243.33333333333331</v>
      </c>
    </row>
    <row r="14" spans="1:13">
      <c r="A14" s="28" t="s">
        <v>6</v>
      </c>
      <c r="B14" s="28"/>
      <c r="C14" s="28"/>
      <c r="D14" s="7">
        <f>(1440/D9)*D11</f>
        <v>17520</v>
      </c>
    </row>
    <row r="15" spans="1:13">
      <c r="A15" s="28" t="s">
        <v>5</v>
      </c>
      <c r="B15" s="28"/>
      <c r="C15" s="28"/>
      <c r="D15">
        <f>D14+D12</f>
        <v>17763.333333333332</v>
      </c>
    </row>
    <row r="16" spans="1:13" ht="18.75">
      <c r="A16" s="28" t="s">
        <v>7</v>
      </c>
      <c r="B16" s="28"/>
      <c r="C16" s="28"/>
      <c r="D16" s="10">
        <f>(D15*D7)+(D12*D5)+(D13*D6)</f>
        <v>0.79023311111111105</v>
      </c>
    </row>
    <row r="17" spans="1:4" ht="18.75">
      <c r="A17" s="28" t="s">
        <v>2</v>
      </c>
      <c r="B17" s="28"/>
      <c r="C17" s="28"/>
      <c r="D17" s="12">
        <f>B7/D16</f>
        <v>12.654493793533216</v>
      </c>
    </row>
  </sheetData>
  <mergeCells count="9">
    <mergeCell ref="A15:C15"/>
    <mergeCell ref="A16:C16"/>
    <mergeCell ref="A17:C17"/>
    <mergeCell ref="A9:C9"/>
    <mergeCell ref="A10:C10"/>
    <mergeCell ref="A11:C11"/>
    <mergeCell ref="A12:C12"/>
    <mergeCell ref="A13:C13"/>
    <mergeCell ref="A14:C14"/>
  </mergeCells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Adam G</cp:lastModifiedBy>
  <dcterms:created xsi:type="dcterms:W3CDTF">2017-02-27T21:03:04Z</dcterms:created>
  <dcterms:modified xsi:type="dcterms:W3CDTF">2020-04-02T21:00:29Z</dcterms:modified>
</cp:coreProperties>
</file>